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DireccindeEcosistemas/Documentos compartidos/3. Centros de Reindustrialización Zasca/2. Interventoría Zasca/"/>
    </mc:Choice>
  </mc:AlternateContent>
  <xr:revisionPtr revIDLastSave="10" documentId="8_{151D4A75-1B9B-4CC5-B678-23C55AC846FC}" xr6:coauthVersionLast="47" xr6:coauthVersionMax="47" xr10:uidLastSave="{06657C81-44FF-49FC-9EDB-91C7EE3DC455}"/>
  <bookViews>
    <workbookView xWindow="20370" yWindow="-2850" windowWidth="29040" windowHeight="15840" xr2:uid="{9482F874-8E8C-4D38-9F27-CBA7E6C118FF}"/>
  </bookViews>
  <sheets>
    <sheet name="Hoja1 ADA" sheetId="3" r:id="rId1"/>
    <sheet name="Hoja2" sheetId="2" r:id="rId2"/>
  </sheets>
  <definedNames>
    <definedName name="_xlnm._FilterDatabase" localSheetId="0" hidden="1">'Hoja1 ADA'!$B$4:$R$44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3" l="1"/>
  <c r="P36" i="3"/>
  <c r="P35" i="3"/>
  <c r="P34" i="3"/>
  <c r="P32" i="3"/>
  <c r="P33" i="3"/>
  <c r="P31" i="3"/>
  <c r="P28" i="3"/>
  <c r="P29" i="3"/>
  <c r="P30" i="3"/>
  <c r="P27" i="3"/>
  <c r="P26" i="3"/>
  <c r="P25" i="3"/>
  <c r="P24" i="3"/>
  <c r="P23" i="3"/>
  <c r="P22" i="3"/>
  <c r="P18" i="3"/>
  <c r="P19" i="3"/>
  <c r="P20" i="3"/>
  <c r="P21" i="3"/>
  <c r="P17" i="3"/>
  <c r="P15" i="3"/>
  <c r="P16" i="3"/>
  <c r="P14" i="3"/>
  <c r="P11" i="3"/>
  <c r="P12" i="3"/>
  <c r="P13" i="3"/>
  <c r="P10" i="3"/>
  <c r="P9" i="3"/>
  <c r="P8" i="3"/>
  <c r="P7" i="3"/>
  <c r="P6" i="3"/>
  <c r="P5" i="3"/>
  <c r="L44" i="3" l="1"/>
  <c r="K44" i="3"/>
  <c r="J44" i="3"/>
  <c r="I44" i="3"/>
  <c r="H44" i="3"/>
  <c r="G44" i="3"/>
  <c r="D44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4" i="3" l="1"/>
</calcChain>
</file>

<file path=xl/sharedStrings.xml><?xml version="1.0" encoding="utf-8"?>
<sst xmlns="http://schemas.openxmlformats.org/spreadsheetml/2006/main" count="154" uniqueCount="78">
  <si>
    <t xml:space="preserve">Rutas Metodológicas </t>
  </si>
  <si>
    <t>Vocación Productiva</t>
  </si>
  <si>
    <t xml:space="preserve">Tecnología </t>
  </si>
  <si>
    <t>Renacer</t>
  </si>
  <si>
    <t>Tipología de Intevención</t>
  </si>
  <si>
    <t>Convenio</t>
  </si>
  <si>
    <t>Region</t>
  </si>
  <si>
    <r>
      <rPr>
        <b/>
        <sz val="11"/>
        <color rgb="FF000000"/>
        <rFont val="Calibri"/>
        <scheme val="minor"/>
      </rPr>
      <t xml:space="preserve">Valores de referencia contratacion </t>
    </r>
    <r>
      <rPr>
        <sz val="8"/>
        <color rgb="FF000000"/>
        <rFont val="Calibri"/>
        <scheme val="minor"/>
      </rPr>
      <t>*Estos valores pueden variar teniendo en cuenta las negociaciones con aliados</t>
    </r>
  </si>
  <si>
    <r>
      <t xml:space="preserve">Duracion meses
</t>
    </r>
    <r>
      <rPr>
        <b/>
        <sz val="11"/>
        <color rgb="FFFF0000"/>
        <rFont val="Calibri"/>
        <family val="2"/>
        <scheme val="minor"/>
      </rPr>
      <t>(1)</t>
    </r>
  </si>
  <si>
    <t xml:space="preserve">No. Centros  de Reindustrialización ZASCA </t>
  </si>
  <si>
    <t>Manufactura</t>
  </si>
  <si>
    <t>Agroindustria</t>
  </si>
  <si>
    <t>Metalmecánica</t>
  </si>
  <si>
    <t>Escuela de Software (Jóvenes)</t>
  </si>
  <si>
    <t>Tecnología</t>
  </si>
  <si>
    <t>A</t>
  </si>
  <si>
    <t>B</t>
  </si>
  <si>
    <t>C</t>
  </si>
  <si>
    <r>
      <t xml:space="preserve">Valor mensual Interventoría por Convenio (Todo incluido)
</t>
    </r>
    <r>
      <rPr>
        <b/>
        <sz val="11"/>
        <color rgb="FFFF0000"/>
        <rFont val="Calibri"/>
        <family val="2"/>
        <scheme val="minor"/>
      </rPr>
      <t>(2)</t>
    </r>
  </si>
  <si>
    <r>
      <t xml:space="preserve">Valor TOTAL interventoría POR CONVENIO
</t>
    </r>
    <r>
      <rPr>
        <b/>
        <sz val="11"/>
        <color rgb="FFFF0000"/>
        <rFont val="Calibri"/>
        <family val="2"/>
        <scheme val="minor"/>
      </rPr>
      <t>(1)x(2)</t>
    </r>
  </si>
  <si>
    <t>Eje Cafetero (Risaralda, Quindío y Caldas)</t>
  </si>
  <si>
    <t>X</t>
  </si>
  <si>
    <t>C3</t>
  </si>
  <si>
    <t>Nororiente(Norte de Santander, Santander y Arauca)</t>
  </si>
  <si>
    <t>Andina (Huila y Tolima)</t>
  </si>
  <si>
    <t>C2</t>
  </si>
  <si>
    <t xml:space="preserve">Boyacá </t>
  </si>
  <si>
    <t>Caribe 1 (Bolivar, Sucre, Córdoba y San Andrés)</t>
  </si>
  <si>
    <t xml:space="preserve">Magdalena - Santa Marta </t>
  </si>
  <si>
    <t xml:space="preserve">Caribe 2 (Guajira) </t>
  </si>
  <si>
    <t>C1</t>
  </si>
  <si>
    <t>Caribe 2  (Magdalena)</t>
  </si>
  <si>
    <t>Caribe 2 (Cesar 1)</t>
  </si>
  <si>
    <t>Caribe 2 (Cesar 2)</t>
  </si>
  <si>
    <t>Caribe 2 (Cesar 3)</t>
  </si>
  <si>
    <t>Caribe 2 (Atlántico)</t>
  </si>
  <si>
    <t>Amazonía (Amazonas)</t>
  </si>
  <si>
    <t>Amazonía (Vichada)</t>
  </si>
  <si>
    <t>Amazonía (Vaupés)</t>
  </si>
  <si>
    <t>Amazonía (Caquetá)</t>
  </si>
  <si>
    <t>Amazonía (Guaviare)</t>
  </si>
  <si>
    <t>Pacífico 1 ( Valle del Cauca y Putumayo)</t>
  </si>
  <si>
    <t>Pacífico 2 (Antioquia y Chocó)</t>
  </si>
  <si>
    <t>Cauca</t>
  </si>
  <si>
    <t>Nariño</t>
  </si>
  <si>
    <t>Bogotá y Cundinamarca</t>
  </si>
  <si>
    <t>Cundinamarca (Villeta)</t>
  </si>
  <si>
    <t xml:space="preserve">Orinoquia (Casanare 1) </t>
  </si>
  <si>
    <t>Orinoquia (Meta)</t>
  </si>
  <si>
    <t>Orinoquia (Guainía)</t>
  </si>
  <si>
    <t>Orinoquia (Casanare 2)</t>
  </si>
  <si>
    <t>Zasca Tecnología 5 (Por definir territorios)</t>
  </si>
  <si>
    <t>Renacer 5 (Por definir territorios)</t>
  </si>
  <si>
    <t>Zasca Tecnología 10 (Por definir territorios)</t>
  </si>
  <si>
    <t>Renacer 3 Mantenimiento (Coiba, Espinal y Guaduas)</t>
  </si>
  <si>
    <t>Jóvenes 1 (Tenaris)</t>
  </si>
  <si>
    <t>Jóvenes 2</t>
  </si>
  <si>
    <t xml:space="preserve"> </t>
  </si>
  <si>
    <t>Bucaramanga Mantenimiento</t>
  </si>
  <si>
    <t>Medellín Mantenimiento</t>
  </si>
  <si>
    <t>Riohacha Mantenimiento</t>
  </si>
  <si>
    <t>Cúcuta Mantenimiento</t>
  </si>
  <si>
    <t>Baranoa Mantenimiento</t>
  </si>
  <si>
    <t>Bogotá 20 de julio Mantenimiento</t>
  </si>
  <si>
    <t xml:space="preserve">TOTAL </t>
  </si>
  <si>
    <t>TOTAL PROPUESTA ECONÓMICA</t>
  </si>
  <si>
    <t>No. Centros</t>
  </si>
  <si>
    <t>Interventoría Integral (administrativa, financiera, legal y técnica), Centros Zasca EN EJECUCIÓN</t>
  </si>
  <si>
    <t>Interventoría (administrativa, financiera y legal) Centros Zasca NUEVOS</t>
  </si>
  <si>
    <t>Depende del No. de Centros por cada Convenio</t>
  </si>
  <si>
    <t>Interventoría Técnica de acuerdo al Número de Centros.</t>
  </si>
  <si>
    <t>De 1 a 2</t>
  </si>
  <si>
    <t>De 3 a 5</t>
  </si>
  <si>
    <t>De 6 a 10</t>
  </si>
  <si>
    <t>Tipologías de Intervención</t>
  </si>
  <si>
    <t>Convenios para Interventoría Integral (administrativa, financiera, legal y técnica), Centros Zasca ya abiertos por iNNpulsa.</t>
  </si>
  <si>
    <t>Número de Beneficiarios</t>
  </si>
  <si>
    <t xml:space="preserve">Fecha inicio de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</si>
</sst>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_ ;_-[$$-409]* \-#,##0.0\ ;_-[$$-409]* &quot;-&quot;??_ ;_-@_ "/>
    <numFmt numFmtId="165" formatCode="_-[$$-409]* #,##0_ ;_-[$$-409]* \-#,##0\ ;_-[$$-409]* &quot;-&quot;??_ ;_-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Helvetica"/>
      <family val="2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charset val="1"/>
    </font>
    <font>
      <sz val="11"/>
      <color rgb="FF444444"/>
      <name val="Calibri"/>
      <charset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5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7" fillId="6" borderId="0" xfId="0" applyFont="1" applyFill="1"/>
    <xf numFmtId="0" fontId="0" fillId="0" borderId="7" xfId="0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16" fontId="0" fillId="0" borderId="7" xfId="0" applyNumberFormat="1" applyBorder="1" applyAlignment="1">
      <alignment horizontal="center" vertical="center" wrapText="1"/>
    </xf>
    <xf numFmtId="4" fontId="2" fillId="0" borderId="7" xfId="0" applyNumberFormat="1" applyFont="1" applyBorder="1"/>
    <xf numFmtId="165" fontId="0" fillId="0" borderId="7" xfId="0" applyNumberFormat="1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165" fontId="0" fillId="0" borderId="10" xfId="0" applyNumberForma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3" fontId="0" fillId="7" borderId="7" xfId="0" applyNumberForma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9" borderId="1" xfId="0" applyNumberFormat="1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7F06D-12B9-4E1B-84A3-EC57A2F49EFF}">
  <dimension ref="B2:X51"/>
  <sheetViews>
    <sheetView tabSelected="1" topLeftCell="C1" zoomScale="115" zoomScaleNormal="115" workbookViewId="0">
      <selection activeCell="Q29" sqref="Q29:Q31"/>
    </sheetView>
  </sheetViews>
  <sheetFormatPr baseColWidth="10" defaultColWidth="11.42578125" defaultRowHeight="15" x14ac:dyDescent="0.25"/>
  <cols>
    <col min="1" max="1" width="11.42578125" style="1"/>
    <col min="2" max="2" width="11" style="1" customWidth="1"/>
    <col min="3" max="3" width="29.28515625" style="1" customWidth="1"/>
    <col min="4" max="4" width="20.5703125" style="1" customWidth="1"/>
    <col min="5" max="5" width="9.28515625" style="1" customWidth="1"/>
    <col min="6" max="6" width="17.42578125" style="1" customWidth="1"/>
    <col min="7" max="7" width="9" style="1" customWidth="1"/>
    <col min="8" max="8" width="9.5703125" style="1" customWidth="1"/>
    <col min="9" max="9" width="11" style="1" customWidth="1"/>
    <col min="10" max="10" width="8.5703125" style="1" customWidth="1"/>
    <col min="11" max="11" width="7.5703125" style="1" customWidth="1"/>
    <col min="12" max="12" width="10" style="1" customWidth="1"/>
    <col min="13" max="13" width="6.5703125" style="1" customWidth="1"/>
    <col min="14" max="14" width="7.7109375" style="1" customWidth="1"/>
    <col min="15" max="15" width="6.85546875" style="1" customWidth="1"/>
    <col min="16" max="17" width="13.28515625" style="1" customWidth="1"/>
    <col min="18" max="19" width="16" style="1" customWidth="1"/>
    <col min="20" max="20" width="17.7109375" style="1" customWidth="1"/>
    <col min="21" max="21" width="20.140625" style="1" customWidth="1"/>
    <col min="22" max="22" width="22.7109375" style="1" customWidth="1"/>
    <col min="23" max="16384" width="11.42578125" style="1"/>
  </cols>
  <sheetData>
    <row r="2" spans="2:19" x14ac:dyDescent="0.25">
      <c r="G2" s="44" t="s">
        <v>0</v>
      </c>
      <c r="H2" s="44"/>
      <c r="I2" s="44"/>
      <c r="J2" s="44"/>
      <c r="K2" s="44"/>
      <c r="L2" s="44"/>
    </row>
    <row r="3" spans="2:19" ht="29.25" customHeight="1" x14ac:dyDescent="0.25">
      <c r="G3" s="45" t="s">
        <v>1</v>
      </c>
      <c r="H3" s="46"/>
      <c r="I3" s="47"/>
      <c r="J3" s="45" t="s">
        <v>2</v>
      </c>
      <c r="K3" s="47"/>
      <c r="L3" s="12" t="s">
        <v>3</v>
      </c>
      <c r="M3" s="48" t="s">
        <v>4</v>
      </c>
      <c r="N3" s="49"/>
      <c r="O3" s="49"/>
    </row>
    <row r="4" spans="2:19" ht="74.25" customHeight="1" x14ac:dyDescent="0.25">
      <c r="B4" s="2" t="s">
        <v>5</v>
      </c>
      <c r="C4" s="2" t="s">
        <v>6</v>
      </c>
      <c r="D4" s="10" t="s">
        <v>7</v>
      </c>
      <c r="E4" s="2" t="s">
        <v>8</v>
      </c>
      <c r="F4" s="2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29" t="s">
        <v>3</v>
      </c>
      <c r="M4" s="31" t="s">
        <v>15</v>
      </c>
      <c r="N4" s="31" t="s">
        <v>16</v>
      </c>
      <c r="O4" s="31" t="s">
        <v>17</v>
      </c>
      <c r="P4" s="2" t="s">
        <v>76</v>
      </c>
      <c r="Q4" s="2" t="s">
        <v>77</v>
      </c>
      <c r="R4" s="2" t="s">
        <v>18</v>
      </c>
      <c r="S4" s="2" t="s">
        <v>19</v>
      </c>
    </row>
    <row r="5" spans="2:19" ht="30" x14ac:dyDescent="0.25">
      <c r="B5" s="37">
        <v>1</v>
      </c>
      <c r="C5" s="3" t="s">
        <v>20</v>
      </c>
      <c r="D5" s="7">
        <v>9460054131</v>
      </c>
      <c r="E5" s="6">
        <v>30</v>
      </c>
      <c r="F5" s="15">
        <f>SUM(G5:L5)</f>
        <v>7</v>
      </c>
      <c r="G5" s="4">
        <v>2</v>
      </c>
      <c r="H5" s="4">
        <v>3</v>
      </c>
      <c r="I5" s="4">
        <v>2</v>
      </c>
      <c r="J5" s="4"/>
      <c r="K5" s="4"/>
      <c r="L5" s="26"/>
      <c r="M5" s="32"/>
      <c r="N5" s="32" t="s">
        <v>21</v>
      </c>
      <c r="O5" s="32" t="s">
        <v>22</v>
      </c>
      <c r="P5" s="18">
        <f>(120*2*2)+(80*3*2)+(30*2*2)</f>
        <v>1080</v>
      </c>
      <c r="Q5" s="39">
        <v>45280</v>
      </c>
      <c r="R5" s="18"/>
      <c r="S5" s="21"/>
    </row>
    <row r="6" spans="2:19" ht="30" x14ac:dyDescent="0.25">
      <c r="B6" s="37">
        <v>2</v>
      </c>
      <c r="C6" s="3" t="s">
        <v>23</v>
      </c>
      <c r="D6" s="8">
        <v>9186010761.3999996</v>
      </c>
      <c r="E6" s="6">
        <v>30</v>
      </c>
      <c r="F6" s="15">
        <f>SUM(G6:L6)</f>
        <v>6</v>
      </c>
      <c r="G6" s="4">
        <v>1</v>
      </c>
      <c r="H6" s="4">
        <v>4</v>
      </c>
      <c r="I6" s="4"/>
      <c r="J6" s="4"/>
      <c r="K6" s="4">
        <v>1</v>
      </c>
      <c r="L6" s="26"/>
      <c r="M6" s="32"/>
      <c r="N6" s="32" t="s">
        <v>21</v>
      </c>
      <c r="O6" s="32" t="s">
        <v>22</v>
      </c>
      <c r="P6" s="18">
        <f>(120*2)+(80*4*2)+(155*2)</f>
        <v>1190</v>
      </c>
      <c r="Q6" s="39">
        <v>45289</v>
      </c>
      <c r="R6" s="18"/>
      <c r="S6" s="21"/>
    </row>
    <row r="7" spans="2:19" x14ac:dyDescent="0.25">
      <c r="B7" s="37">
        <v>3</v>
      </c>
      <c r="C7" s="3" t="s">
        <v>24</v>
      </c>
      <c r="D7" s="7">
        <v>6142582402</v>
      </c>
      <c r="E7" s="6">
        <v>30</v>
      </c>
      <c r="F7" s="15">
        <f t="shared" ref="F7:F31" si="0">SUM(G7:L7)</f>
        <v>3</v>
      </c>
      <c r="G7" s="4">
        <v>1</v>
      </c>
      <c r="H7" s="4">
        <v>1</v>
      </c>
      <c r="I7" s="4"/>
      <c r="J7" s="4"/>
      <c r="K7" s="4">
        <v>1</v>
      </c>
      <c r="L7" s="26"/>
      <c r="M7" s="32"/>
      <c r="N7" s="32" t="s">
        <v>21</v>
      </c>
      <c r="O7" s="32" t="s">
        <v>25</v>
      </c>
      <c r="P7" s="18">
        <f>(120*2)+(80*2)+(155*2)</f>
        <v>710</v>
      </c>
      <c r="Q7" s="39">
        <v>45280</v>
      </c>
      <c r="R7" s="18"/>
      <c r="S7" s="21"/>
    </row>
    <row r="8" spans="2:19" x14ac:dyDescent="0.25">
      <c r="B8" s="37">
        <v>4</v>
      </c>
      <c r="C8" s="3" t="s">
        <v>26</v>
      </c>
      <c r="D8" s="7">
        <v>4523528960</v>
      </c>
      <c r="E8" s="6">
        <v>30</v>
      </c>
      <c r="F8" s="15">
        <f t="shared" si="0"/>
        <v>3</v>
      </c>
      <c r="G8" s="4"/>
      <c r="H8" s="4">
        <v>2</v>
      </c>
      <c r="I8" s="4">
        <v>1</v>
      </c>
      <c r="J8" s="4"/>
      <c r="K8" s="4"/>
      <c r="L8" s="26"/>
      <c r="M8" s="32"/>
      <c r="N8" s="32" t="s">
        <v>21</v>
      </c>
      <c r="O8" s="32" t="s">
        <v>25</v>
      </c>
      <c r="P8" s="18">
        <f>(80*2*2)+(30*2)</f>
        <v>380</v>
      </c>
      <c r="Q8" s="39">
        <v>45286</v>
      </c>
      <c r="R8" s="18"/>
      <c r="S8" s="21"/>
    </row>
    <row r="9" spans="2:19" ht="30" x14ac:dyDescent="0.2">
      <c r="B9" s="37">
        <v>5</v>
      </c>
      <c r="C9" s="3" t="s">
        <v>27</v>
      </c>
      <c r="D9" s="7">
        <v>8199361830</v>
      </c>
      <c r="E9" s="6">
        <v>30</v>
      </c>
      <c r="F9" s="15">
        <f t="shared" si="0"/>
        <v>4</v>
      </c>
      <c r="G9" s="4">
        <v>1</v>
      </c>
      <c r="H9" s="4">
        <v>1</v>
      </c>
      <c r="I9" s="4">
        <v>1</v>
      </c>
      <c r="J9" s="4"/>
      <c r="K9" s="4">
        <v>1</v>
      </c>
      <c r="L9" s="26"/>
      <c r="M9" s="32"/>
      <c r="N9" s="32" t="s">
        <v>21</v>
      </c>
      <c r="O9" s="32" t="s">
        <v>25</v>
      </c>
      <c r="P9" s="18">
        <f>(120*2)+(80*2)+(30*2)+(155*2)</f>
        <v>770</v>
      </c>
      <c r="Q9" s="39">
        <v>45286</v>
      </c>
      <c r="R9" s="40"/>
      <c r="S9" s="24"/>
    </row>
    <row r="10" spans="2:19" x14ac:dyDescent="0.2">
      <c r="B10" s="37">
        <v>6</v>
      </c>
      <c r="C10" s="3" t="s">
        <v>28</v>
      </c>
      <c r="D10" s="7">
        <v>2397324653</v>
      </c>
      <c r="E10" s="6">
        <v>24</v>
      </c>
      <c r="F10" s="15">
        <f t="shared" si="0"/>
        <v>1</v>
      </c>
      <c r="G10" s="4"/>
      <c r="H10" s="4">
        <v>1</v>
      </c>
      <c r="I10" s="4"/>
      <c r="J10" s="4"/>
      <c r="K10" s="4"/>
      <c r="L10" s="26"/>
      <c r="M10" s="32" t="s">
        <v>21</v>
      </c>
      <c r="N10" s="32"/>
      <c r="O10" s="32"/>
      <c r="P10" s="18">
        <f>80*2</f>
        <v>160</v>
      </c>
      <c r="Q10" s="39">
        <v>45310</v>
      </c>
      <c r="R10" s="40"/>
      <c r="S10" s="24"/>
    </row>
    <row r="11" spans="2:19" x14ac:dyDescent="0.25">
      <c r="B11" s="37">
        <v>7</v>
      </c>
      <c r="C11" s="3" t="s">
        <v>29</v>
      </c>
      <c r="D11" s="7">
        <v>861985620</v>
      </c>
      <c r="E11" s="6">
        <v>24</v>
      </c>
      <c r="F11" s="15">
        <f t="shared" si="0"/>
        <v>1</v>
      </c>
      <c r="G11" s="4"/>
      <c r="H11" s="4">
        <v>1</v>
      </c>
      <c r="I11" s="4"/>
      <c r="J11" s="4"/>
      <c r="K11" s="4"/>
      <c r="L11" s="26"/>
      <c r="M11" s="32"/>
      <c r="N11" s="32" t="s">
        <v>21</v>
      </c>
      <c r="O11" s="32" t="s">
        <v>30</v>
      </c>
      <c r="P11" s="18">
        <f t="shared" ref="P11:P13" si="1">80*2</f>
        <v>160</v>
      </c>
      <c r="Q11" s="39">
        <v>45351</v>
      </c>
      <c r="R11" s="18"/>
      <c r="S11" s="21"/>
    </row>
    <row r="12" spans="2:19" x14ac:dyDescent="0.25">
      <c r="B12" s="37">
        <v>8</v>
      </c>
      <c r="C12" s="3" t="s">
        <v>31</v>
      </c>
      <c r="D12" s="7">
        <v>861985620</v>
      </c>
      <c r="E12" s="6">
        <v>24</v>
      </c>
      <c r="F12" s="15">
        <f t="shared" si="0"/>
        <v>1</v>
      </c>
      <c r="G12" s="4"/>
      <c r="H12" s="4">
        <v>1</v>
      </c>
      <c r="I12" s="4"/>
      <c r="J12" s="4"/>
      <c r="K12" s="4"/>
      <c r="L12" s="26"/>
      <c r="M12" s="32"/>
      <c r="N12" s="32" t="s">
        <v>21</v>
      </c>
      <c r="O12" s="32" t="s">
        <v>30</v>
      </c>
      <c r="P12" s="18">
        <f t="shared" si="1"/>
        <v>160</v>
      </c>
      <c r="Q12" s="39">
        <v>45351</v>
      </c>
      <c r="R12" s="18"/>
      <c r="S12" s="21"/>
    </row>
    <row r="13" spans="2:19" x14ac:dyDescent="0.25">
      <c r="B13" s="37">
        <v>9</v>
      </c>
      <c r="C13" s="3" t="s">
        <v>32</v>
      </c>
      <c r="D13" s="7">
        <v>861985620</v>
      </c>
      <c r="E13" s="6">
        <v>24</v>
      </c>
      <c r="F13" s="15">
        <f t="shared" si="0"/>
        <v>1</v>
      </c>
      <c r="G13" s="4"/>
      <c r="H13" s="4">
        <v>1</v>
      </c>
      <c r="I13" s="4"/>
      <c r="J13" s="4"/>
      <c r="K13" s="4"/>
      <c r="L13" s="26"/>
      <c r="M13" s="32"/>
      <c r="N13" s="32" t="s">
        <v>21</v>
      </c>
      <c r="O13" s="32" t="s">
        <v>30</v>
      </c>
      <c r="P13" s="18">
        <f t="shared" si="1"/>
        <v>160</v>
      </c>
      <c r="Q13" s="39">
        <v>45351</v>
      </c>
      <c r="R13" s="18"/>
      <c r="S13" s="21"/>
    </row>
    <row r="14" spans="2:19" x14ac:dyDescent="0.25">
      <c r="B14" s="37">
        <v>10</v>
      </c>
      <c r="C14" s="3" t="s">
        <v>33</v>
      </c>
      <c r="D14" s="7">
        <v>1292978430</v>
      </c>
      <c r="E14" s="6">
        <v>24</v>
      </c>
      <c r="F14" s="15">
        <f t="shared" si="0"/>
        <v>1</v>
      </c>
      <c r="G14" s="4">
        <v>1</v>
      </c>
      <c r="H14" s="4"/>
      <c r="I14" s="4"/>
      <c r="J14" s="4"/>
      <c r="K14" s="4"/>
      <c r="L14" s="26"/>
      <c r="M14" s="32"/>
      <c r="N14" s="32" t="s">
        <v>21</v>
      </c>
      <c r="O14" s="32" t="s">
        <v>30</v>
      </c>
      <c r="P14" s="18">
        <f>120*2</f>
        <v>240</v>
      </c>
      <c r="Q14" s="39">
        <v>45351</v>
      </c>
      <c r="R14" s="18"/>
      <c r="S14" s="21"/>
    </row>
    <row r="15" spans="2:19" x14ac:dyDescent="0.25">
      <c r="B15" s="37">
        <v>11</v>
      </c>
      <c r="C15" s="3" t="s">
        <v>34</v>
      </c>
      <c r="D15" s="7">
        <v>1292978430</v>
      </c>
      <c r="E15" s="6">
        <v>24</v>
      </c>
      <c r="F15" s="15">
        <f t="shared" si="0"/>
        <v>1</v>
      </c>
      <c r="G15" s="4">
        <v>1</v>
      </c>
      <c r="H15" s="4"/>
      <c r="I15" s="4"/>
      <c r="J15" s="4"/>
      <c r="K15" s="4"/>
      <c r="L15" s="26"/>
      <c r="M15" s="32"/>
      <c r="N15" s="32" t="s">
        <v>21</v>
      </c>
      <c r="O15" s="32" t="s">
        <v>30</v>
      </c>
      <c r="P15" s="18">
        <f t="shared" ref="P15:P16" si="2">120*2</f>
        <v>240</v>
      </c>
      <c r="Q15" s="39">
        <v>45351</v>
      </c>
      <c r="R15" s="18"/>
      <c r="S15" s="21"/>
    </row>
    <row r="16" spans="2:19" x14ac:dyDescent="0.25">
      <c r="B16" s="37">
        <v>12</v>
      </c>
      <c r="C16" s="3" t="s">
        <v>35</v>
      </c>
      <c r="D16" s="7">
        <v>1292978430</v>
      </c>
      <c r="E16" s="6">
        <v>24</v>
      </c>
      <c r="F16" s="15">
        <f t="shared" si="0"/>
        <v>1</v>
      </c>
      <c r="G16" s="4">
        <v>1</v>
      </c>
      <c r="H16" s="4"/>
      <c r="I16" s="4"/>
      <c r="J16" s="4"/>
      <c r="K16" s="4"/>
      <c r="L16" s="26"/>
      <c r="M16" s="32"/>
      <c r="N16" s="32" t="s">
        <v>21</v>
      </c>
      <c r="O16" s="32" t="s">
        <v>30</v>
      </c>
      <c r="P16" s="18">
        <f t="shared" si="2"/>
        <v>240</v>
      </c>
      <c r="Q16" s="39">
        <v>45351</v>
      </c>
      <c r="R16" s="18"/>
      <c r="S16" s="21"/>
    </row>
    <row r="17" spans="2:24" x14ac:dyDescent="0.25">
      <c r="B17" s="37">
        <v>13</v>
      </c>
      <c r="C17" s="3" t="s">
        <v>36</v>
      </c>
      <c r="D17" s="7">
        <v>861985620</v>
      </c>
      <c r="E17" s="6">
        <v>24</v>
      </c>
      <c r="F17" s="15">
        <f t="shared" si="0"/>
        <v>1</v>
      </c>
      <c r="G17" s="4"/>
      <c r="H17" s="4">
        <v>1</v>
      </c>
      <c r="I17" s="4"/>
      <c r="J17" s="4"/>
      <c r="K17" s="4"/>
      <c r="L17" s="26"/>
      <c r="M17" s="32"/>
      <c r="N17" s="32" t="s">
        <v>21</v>
      </c>
      <c r="O17" s="32" t="s">
        <v>30</v>
      </c>
      <c r="P17" s="18">
        <f t="shared" ref="P17:P21" si="3">80*2</f>
        <v>160</v>
      </c>
      <c r="Q17" s="39">
        <v>45351</v>
      </c>
      <c r="R17" s="41"/>
      <c r="S17" s="25"/>
    </row>
    <row r="18" spans="2:24" x14ac:dyDescent="0.25">
      <c r="B18" s="37">
        <v>14</v>
      </c>
      <c r="C18" s="3" t="s">
        <v>37</v>
      </c>
      <c r="D18" s="7">
        <v>861985620</v>
      </c>
      <c r="E18" s="6">
        <v>24</v>
      </c>
      <c r="F18" s="15">
        <f t="shared" si="0"/>
        <v>1</v>
      </c>
      <c r="G18" s="4"/>
      <c r="H18" s="4">
        <v>1</v>
      </c>
      <c r="I18" s="4"/>
      <c r="J18" s="4"/>
      <c r="K18" s="4"/>
      <c r="L18" s="26"/>
      <c r="M18" s="32"/>
      <c r="N18" s="32" t="s">
        <v>21</v>
      </c>
      <c r="O18" s="32" t="s">
        <v>30</v>
      </c>
      <c r="P18" s="18">
        <f t="shared" si="3"/>
        <v>160</v>
      </c>
      <c r="Q18" s="39">
        <v>45351</v>
      </c>
      <c r="R18" s="41"/>
      <c r="S18" s="25"/>
    </row>
    <row r="19" spans="2:24" x14ac:dyDescent="0.25">
      <c r="B19" s="37">
        <v>15</v>
      </c>
      <c r="C19" s="3" t="s">
        <v>38</v>
      </c>
      <c r="D19" s="7">
        <v>861985620</v>
      </c>
      <c r="E19" s="6">
        <v>24</v>
      </c>
      <c r="F19" s="15">
        <f t="shared" si="0"/>
        <v>1</v>
      </c>
      <c r="G19" s="4"/>
      <c r="H19" s="4">
        <v>1</v>
      </c>
      <c r="I19" s="4"/>
      <c r="J19" s="4"/>
      <c r="K19" s="4"/>
      <c r="L19" s="26"/>
      <c r="M19" s="32"/>
      <c r="N19" s="32" t="s">
        <v>21</v>
      </c>
      <c r="O19" s="32" t="s">
        <v>30</v>
      </c>
      <c r="P19" s="18">
        <f t="shared" si="3"/>
        <v>160</v>
      </c>
      <c r="Q19" s="39">
        <v>45351</v>
      </c>
      <c r="R19" s="41"/>
      <c r="S19" s="25"/>
    </row>
    <row r="20" spans="2:24" x14ac:dyDescent="0.25">
      <c r="B20" s="37">
        <v>16</v>
      </c>
      <c r="C20" s="3" t="s">
        <v>39</v>
      </c>
      <c r="D20" s="7">
        <v>861985620</v>
      </c>
      <c r="E20" s="6">
        <v>24</v>
      </c>
      <c r="F20" s="15">
        <f t="shared" si="0"/>
        <v>1</v>
      </c>
      <c r="G20" s="4"/>
      <c r="H20" s="4">
        <v>1</v>
      </c>
      <c r="I20" s="4"/>
      <c r="J20" s="4"/>
      <c r="K20" s="4"/>
      <c r="L20" s="26"/>
      <c r="M20" s="32"/>
      <c r="N20" s="32" t="s">
        <v>21</v>
      </c>
      <c r="O20" s="32" t="s">
        <v>30</v>
      </c>
      <c r="P20" s="18">
        <f t="shared" si="3"/>
        <v>160</v>
      </c>
      <c r="Q20" s="39">
        <v>45351</v>
      </c>
      <c r="R20" s="41"/>
      <c r="S20" s="25"/>
    </row>
    <row r="21" spans="2:24" x14ac:dyDescent="0.25">
      <c r="B21" s="37">
        <v>17</v>
      </c>
      <c r="C21" s="3" t="s">
        <v>40</v>
      </c>
      <c r="D21" s="7">
        <v>861985620</v>
      </c>
      <c r="E21" s="6">
        <v>24</v>
      </c>
      <c r="F21" s="15">
        <f t="shared" si="0"/>
        <v>1</v>
      </c>
      <c r="G21" s="4"/>
      <c r="H21" s="4">
        <v>1</v>
      </c>
      <c r="I21" s="4"/>
      <c r="J21" s="4"/>
      <c r="K21" s="4"/>
      <c r="L21" s="26"/>
      <c r="M21" s="32"/>
      <c r="N21" s="32" t="s">
        <v>21</v>
      </c>
      <c r="O21" s="32" t="s">
        <v>30</v>
      </c>
      <c r="P21" s="18">
        <f t="shared" si="3"/>
        <v>160</v>
      </c>
      <c r="Q21" s="39">
        <v>45351</v>
      </c>
      <c r="R21" s="41"/>
      <c r="S21" s="25"/>
    </row>
    <row r="22" spans="2:24" ht="30" x14ac:dyDescent="0.25">
      <c r="B22" s="37">
        <v>18</v>
      </c>
      <c r="C22" s="3" t="s">
        <v>41</v>
      </c>
      <c r="D22" s="8">
        <v>7593849095.3999996</v>
      </c>
      <c r="E22" s="6">
        <v>30</v>
      </c>
      <c r="F22" s="15">
        <f t="shared" si="0"/>
        <v>5</v>
      </c>
      <c r="G22" s="4">
        <v>2</v>
      </c>
      <c r="H22" s="4">
        <v>2</v>
      </c>
      <c r="I22" s="4"/>
      <c r="J22" s="4"/>
      <c r="K22" s="4">
        <v>1</v>
      </c>
      <c r="L22" s="26"/>
      <c r="M22" s="32"/>
      <c r="N22" s="32" t="s">
        <v>21</v>
      </c>
      <c r="O22" s="32" t="s">
        <v>25</v>
      </c>
      <c r="P22" s="18">
        <f>(120*2*2)+(80*2*2)+(155*2)</f>
        <v>1110</v>
      </c>
      <c r="Q22" s="39">
        <v>45287</v>
      </c>
      <c r="R22" s="18"/>
      <c r="S22" s="21"/>
    </row>
    <row r="23" spans="2:24" x14ac:dyDescent="0.25">
      <c r="B23" s="37">
        <v>19</v>
      </c>
      <c r="C23" s="3" t="s">
        <v>42</v>
      </c>
      <c r="D23" s="8">
        <v>7593849095.3999996</v>
      </c>
      <c r="E23" s="6">
        <v>30</v>
      </c>
      <c r="F23" s="15">
        <f t="shared" si="0"/>
        <v>5</v>
      </c>
      <c r="G23" s="4">
        <v>2</v>
      </c>
      <c r="H23" s="4">
        <v>2</v>
      </c>
      <c r="I23" s="4"/>
      <c r="J23" s="4"/>
      <c r="K23" s="4">
        <v>1</v>
      </c>
      <c r="L23" s="26"/>
      <c r="M23" s="32"/>
      <c r="N23" s="32" t="s">
        <v>21</v>
      </c>
      <c r="O23" s="32" t="s">
        <v>25</v>
      </c>
      <c r="P23" s="18">
        <f>(120*2*2)+(80*2*2)+(155*2)</f>
        <v>1110</v>
      </c>
      <c r="Q23" s="39">
        <v>45279</v>
      </c>
      <c r="R23" s="18"/>
      <c r="S23" s="21"/>
      <c r="T23" s="5"/>
      <c r="U23" s="5"/>
      <c r="V23" s="5"/>
      <c r="W23" s="34"/>
    </row>
    <row r="24" spans="2:24" x14ac:dyDescent="0.25">
      <c r="B24" s="37">
        <v>20</v>
      </c>
      <c r="C24" s="3" t="s">
        <v>43</v>
      </c>
      <c r="D24" s="7">
        <v>4636949670</v>
      </c>
      <c r="E24" s="6">
        <v>30</v>
      </c>
      <c r="F24" s="15">
        <f t="shared" si="0"/>
        <v>3</v>
      </c>
      <c r="G24" s="4">
        <v>1</v>
      </c>
      <c r="H24" s="4">
        <v>2</v>
      </c>
      <c r="I24" s="4"/>
      <c r="J24" s="4"/>
      <c r="K24" s="4"/>
      <c r="L24" s="26"/>
      <c r="M24" s="32"/>
      <c r="N24" s="32" t="s">
        <v>21</v>
      </c>
      <c r="O24" s="32" t="s">
        <v>25</v>
      </c>
      <c r="P24" s="18">
        <f>(120*2)+(80*2*2)</f>
        <v>560</v>
      </c>
      <c r="Q24" s="39">
        <v>45281</v>
      </c>
      <c r="R24" s="42"/>
      <c r="S24" s="27"/>
      <c r="T24" s="9"/>
      <c r="U24" s="9"/>
    </row>
    <row r="25" spans="2:24" x14ac:dyDescent="0.25">
      <c r="B25" s="37">
        <v>21</v>
      </c>
      <c r="C25" s="3" t="s">
        <v>44</v>
      </c>
      <c r="D25" s="7">
        <v>2801453265</v>
      </c>
      <c r="E25" s="6">
        <v>30</v>
      </c>
      <c r="F25" s="15">
        <f t="shared" si="0"/>
        <v>2</v>
      </c>
      <c r="G25" s="4">
        <v>1</v>
      </c>
      <c r="H25" s="4">
        <v>1</v>
      </c>
      <c r="I25" s="4"/>
      <c r="J25" s="4"/>
      <c r="K25" s="4"/>
      <c r="L25" s="26"/>
      <c r="M25" s="32"/>
      <c r="N25" s="32" t="s">
        <v>21</v>
      </c>
      <c r="O25" s="32" t="s">
        <v>30</v>
      </c>
      <c r="P25" s="18">
        <f>(120*2)+(80*2)</f>
        <v>400</v>
      </c>
      <c r="Q25" s="39">
        <v>45282</v>
      </c>
      <c r="R25" s="18"/>
      <c r="S25" s="21"/>
      <c r="T25" s="9"/>
      <c r="U25" s="9"/>
      <c r="V25" s="9"/>
      <c r="W25" s="9"/>
      <c r="X25" s="9"/>
    </row>
    <row r="26" spans="2:24" x14ac:dyDescent="0.25">
      <c r="B26" s="37">
        <v>22</v>
      </c>
      <c r="C26" s="3" t="s">
        <v>45</v>
      </c>
      <c r="D26" s="7">
        <v>14455672215</v>
      </c>
      <c r="E26" s="6">
        <v>30</v>
      </c>
      <c r="F26" s="15">
        <f t="shared" si="0"/>
        <v>9</v>
      </c>
      <c r="G26" s="4">
        <v>4</v>
      </c>
      <c r="H26" s="4">
        <v>3</v>
      </c>
      <c r="I26" s="4"/>
      <c r="J26" s="4"/>
      <c r="K26" s="4">
        <v>2</v>
      </c>
      <c r="L26" s="26"/>
      <c r="M26" s="32"/>
      <c r="N26" s="32" t="s">
        <v>21</v>
      </c>
      <c r="O26" s="32" t="s">
        <v>22</v>
      </c>
      <c r="P26" s="18">
        <f>(120*4*2)+(80*3*2)+(155*2*2)</f>
        <v>2060</v>
      </c>
      <c r="Q26" s="39">
        <v>45332</v>
      </c>
      <c r="R26" s="18"/>
      <c r="S26" s="21"/>
      <c r="T26" s="9"/>
      <c r="U26" s="9"/>
      <c r="V26" s="9"/>
      <c r="W26" s="9"/>
      <c r="X26" s="9"/>
    </row>
    <row r="27" spans="2:24" x14ac:dyDescent="0.25">
      <c r="B27" s="37">
        <v>23</v>
      </c>
      <c r="C27" s="3" t="s">
        <v>46</v>
      </c>
      <c r="D27" s="7">
        <v>4781793818</v>
      </c>
      <c r="E27" s="6">
        <v>24</v>
      </c>
      <c r="F27" s="15">
        <f t="shared" si="0"/>
        <v>1</v>
      </c>
      <c r="G27" s="4"/>
      <c r="H27" s="4">
        <v>1</v>
      </c>
      <c r="I27" s="4"/>
      <c r="J27" s="4"/>
      <c r="K27" s="4"/>
      <c r="L27" s="26"/>
      <c r="M27" s="32" t="s">
        <v>21</v>
      </c>
      <c r="N27" s="32"/>
      <c r="O27" s="32"/>
      <c r="P27" s="18">
        <f>80*2</f>
        <v>160</v>
      </c>
      <c r="Q27" s="39">
        <v>45342</v>
      </c>
      <c r="R27" s="18"/>
      <c r="S27" s="21"/>
      <c r="T27" s="9"/>
      <c r="U27" s="9"/>
      <c r="V27" s="9"/>
      <c r="W27" s="9"/>
      <c r="X27" s="9"/>
    </row>
    <row r="28" spans="2:24" x14ac:dyDescent="0.25">
      <c r="B28" s="37">
        <v>24</v>
      </c>
      <c r="C28" s="3" t="s">
        <v>47</v>
      </c>
      <c r="D28" s="7">
        <v>861985620</v>
      </c>
      <c r="E28" s="6">
        <v>24</v>
      </c>
      <c r="F28" s="15">
        <f t="shared" si="0"/>
        <v>1</v>
      </c>
      <c r="G28" s="4"/>
      <c r="H28" s="4">
        <v>1</v>
      </c>
      <c r="I28" s="4"/>
      <c r="J28" s="4"/>
      <c r="K28" s="4"/>
      <c r="L28" s="26"/>
      <c r="M28" s="32"/>
      <c r="N28" s="32" t="s">
        <v>21</v>
      </c>
      <c r="O28" s="32" t="s">
        <v>30</v>
      </c>
      <c r="P28" s="18">
        <f t="shared" ref="P28:P30" si="4">80*2</f>
        <v>160</v>
      </c>
      <c r="Q28" s="39">
        <v>45351</v>
      </c>
      <c r="R28" s="18"/>
      <c r="S28" s="21"/>
    </row>
    <row r="29" spans="2:24" x14ac:dyDescent="0.25">
      <c r="B29" s="37">
        <v>25</v>
      </c>
      <c r="C29" s="3" t="s">
        <v>48</v>
      </c>
      <c r="D29" s="7">
        <v>861985620</v>
      </c>
      <c r="E29" s="6">
        <v>24</v>
      </c>
      <c r="F29" s="15">
        <f t="shared" si="0"/>
        <v>1</v>
      </c>
      <c r="G29" s="4"/>
      <c r="H29" s="4">
        <v>1</v>
      </c>
      <c r="I29" s="4"/>
      <c r="J29" s="4"/>
      <c r="K29" s="4"/>
      <c r="L29" s="26"/>
      <c r="M29" s="32"/>
      <c r="N29" s="32" t="s">
        <v>21</v>
      </c>
      <c r="O29" s="32" t="s">
        <v>30</v>
      </c>
      <c r="P29" s="18">
        <f t="shared" si="4"/>
        <v>160</v>
      </c>
      <c r="Q29" s="39">
        <v>45351</v>
      </c>
      <c r="R29" s="18"/>
      <c r="S29" s="21"/>
    </row>
    <row r="30" spans="2:24" x14ac:dyDescent="0.25">
      <c r="B30" s="37">
        <v>26</v>
      </c>
      <c r="C30" s="3" t="s">
        <v>49</v>
      </c>
      <c r="D30" s="7">
        <v>861985620</v>
      </c>
      <c r="E30" s="6">
        <v>24</v>
      </c>
      <c r="F30" s="15">
        <f t="shared" si="0"/>
        <v>1</v>
      </c>
      <c r="G30" s="4"/>
      <c r="H30" s="4">
        <v>1</v>
      </c>
      <c r="I30" s="4"/>
      <c r="J30" s="4"/>
      <c r="K30" s="4"/>
      <c r="L30" s="26"/>
      <c r="M30" s="32"/>
      <c r="N30" s="32" t="s">
        <v>21</v>
      </c>
      <c r="O30" s="32" t="s">
        <v>30</v>
      </c>
      <c r="P30" s="18">
        <f t="shared" si="4"/>
        <v>160</v>
      </c>
      <c r="Q30" s="39">
        <v>45351</v>
      </c>
      <c r="R30" s="43"/>
      <c r="S30" s="28"/>
      <c r="T30" s="9"/>
      <c r="U30" s="9"/>
      <c r="V30" s="9"/>
    </row>
    <row r="31" spans="2:24" x14ac:dyDescent="0.25">
      <c r="B31" s="37">
        <v>27</v>
      </c>
      <c r="C31" s="3" t="s">
        <v>50</v>
      </c>
      <c r="D31" s="7">
        <v>1292978430</v>
      </c>
      <c r="E31" s="6">
        <v>24</v>
      </c>
      <c r="F31" s="15">
        <f t="shared" si="0"/>
        <v>1</v>
      </c>
      <c r="G31" s="4">
        <v>1</v>
      </c>
      <c r="H31" s="4"/>
      <c r="I31" s="4"/>
      <c r="J31" s="4"/>
      <c r="K31" s="4"/>
      <c r="L31" s="26"/>
      <c r="M31" s="32"/>
      <c r="N31" s="32" t="s">
        <v>21</v>
      </c>
      <c r="O31" s="32" t="s">
        <v>30</v>
      </c>
      <c r="P31" s="18">
        <f>120*2</f>
        <v>240</v>
      </c>
      <c r="Q31" s="39">
        <v>45351</v>
      </c>
      <c r="R31" s="18"/>
      <c r="S31" s="21"/>
    </row>
    <row r="32" spans="2:24" ht="30" x14ac:dyDescent="0.25">
      <c r="B32" s="37">
        <v>28</v>
      </c>
      <c r="C32" s="3" t="s">
        <v>51</v>
      </c>
      <c r="D32" s="7">
        <v>10479626013</v>
      </c>
      <c r="E32" s="6">
        <v>24</v>
      </c>
      <c r="F32" s="15">
        <v>5</v>
      </c>
      <c r="G32" s="4"/>
      <c r="H32" s="4"/>
      <c r="I32" s="4"/>
      <c r="J32" s="4"/>
      <c r="K32" s="4">
        <v>5</v>
      </c>
      <c r="L32" s="26"/>
      <c r="M32" s="32"/>
      <c r="N32" s="32" t="s">
        <v>21</v>
      </c>
      <c r="O32" s="32" t="s">
        <v>25</v>
      </c>
      <c r="P32" s="18">
        <f>155*5*2</f>
        <v>1550</v>
      </c>
      <c r="Q32" s="39">
        <v>45381</v>
      </c>
      <c r="R32" s="18"/>
      <c r="S32" s="21"/>
    </row>
    <row r="33" spans="2:19" ht="20.25" customHeight="1" x14ac:dyDescent="0.25">
      <c r="B33" s="37">
        <v>29</v>
      </c>
      <c r="C33" s="3" t="s">
        <v>52</v>
      </c>
      <c r="D33" s="7">
        <v>6614003738</v>
      </c>
      <c r="E33" s="6">
        <v>10</v>
      </c>
      <c r="F33" s="15">
        <v>5</v>
      </c>
      <c r="G33" s="4"/>
      <c r="H33" s="4"/>
      <c r="I33" s="4"/>
      <c r="J33" s="4"/>
      <c r="K33" s="4"/>
      <c r="L33" s="26">
        <v>5</v>
      </c>
      <c r="M33" s="32"/>
      <c r="N33" s="32" t="s">
        <v>21</v>
      </c>
      <c r="O33" s="32" t="s">
        <v>25</v>
      </c>
      <c r="P33" s="18">
        <f>80*5</f>
        <v>400</v>
      </c>
      <c r="Q33" s="39">
        <v>45473</v>
      </c>
      <c r="R33" s="18"/>
      <c r="S33" s="21"/>
    </row>
    <row r="34" spans="2:19" ht="30" x14ac:dyDescent="0.25">
      <c r="B34" s="37">
        <v>30</v>
      </c>
      <c r="C34" s="3" t="s">
        <v>53</v>
      </c>
      <c r="D34" s="7">
        <v>10368576000</v>
      </c>
      <c r="E34" s="6">
        <v>12</v>
      </c>
      <c r="F34" s="15">
        <v>10</v>
      </c>
      <c r="G34" s="4"/>
      <c r="H34" s="4"/>
      <c r="I34" s="4"/>
      <c r="J34" s="4"/>
      <c r="K34" s="4">
        <v>10</v>
      </c>
      <c r="L34" s="26"/>
      <c r="M34" s="32"/>
      <c r="N34" s="32" t="s">
        <v>21</v>
      </c>
      <c r="O34" s="32" t="s">
        <v>22</v>
      </c>
      <c r="P34" s="18">
        <f>155*10</f>
        <v>1550</v>
      </c>
      <c r="Q34" s="39">
        <v>45473</v>
      </c>
      <c r="R34" s="18"/>
      <c r="S34" s="21"/>
    </row>
    <row r="35" spans="2:19" ht="30" x14ac:dyDescent="0.25">
      <c r="B35" s="37">
        <v>31</v>
      </c>
      <c r="C35" s="3" t="s">
        <v>54</v>
      </c>
      <c r="D35" s="7">
        <v>1199000001</v>
      </c>
      <c r="E35" s="6">
        <v>10</v>
      </c>
      <c r="F35" s="15">
        <v>3</v>
      </c>
      <c r="G35" s="4"/>
      <c r="H35" s="4"/>
      <c r="I35" s="4"/>
      <c r="J35" s="4"/>
      <c r="K35" s="4"/>
      <c r="L35" s="26">
        <v>3</v>
      </c>
      <c r="M35" s="32" t="s">
        <v>21</v>
      </c>
      <c r="N35" s="32"/>
      <c r="O35" s="32"/>
      <c r="P35" s="18">
        <f>80*3</f>
        <v>240</v>
      </c>
      <c r="Q35" s="39">
        <v>45566</v>
      </c>
      <c r="R35" s="18"/>
      <c r="S35" s="21"/>
    </row>
    <row r="36" spans="2:19" x14ac:dyDescent="0.25">
      <c r="B36" s="37">
        <v>32</v>
      </c>
      <c r="C36" s="3" t="s">
        <v>55</v>
      </c>
      <c r="D36" s="7">
        <v>310289979</v>
      </c>
      <c r="E36" s="6">
        <v>15</v>
      </c>
      <c r="F36" s="15">
        <v>1</v>
      </c>
      <c r="G36" s="4"/>
      <c r="H36" s="4"/>
      <c r="I36" s="4"/>
      <c r="J36" s="4">
        <v>1</v>
      </c>
      <c r="K36" s="4"/>
      <c r="L36" s="26"/>
      <c r="M36" s="32" t="s">
        <v>21</v>
      </c>
      <c r="N36" s="32"/>
      <c r="O36" s="32"/>
      <c r="P36" s="18">
        <f>70</f>
        <v>70</v>
      </c>
      <c r="Q36" s="39">
        <v>45473</v>
      </c>
      <c r="R36" s="18"/>
      <c r="S36" s="21"/>
    </row>
    <row r="37" spans="2:19" x14ac:dyDescent="0.25">
      <c r="B37" s="37">
        <v>33</v>
      </c>
      <c r="C37" s="3" t="s">
        <v>56</v>
      </c>
      <c r="D37" s="7">
        <v>620579958</v>
      </c>
      <c r="E37" s="6">
        <v>15</v>
      </c>
      <c r="F37" s="15">
        <v>2</v>
      </c>
      <c r="G37" s="4"/>
      <c r="H37" s="4"/>
      <c r="I37" s="4"/>
      <c r="J37" s="4">
        <v>2</v>
      </c>
      <c r="K37" s="4"/>
      <c r="L37" s="26"/>
      <c r="M37" s="32"/>
      <c r="N37" s="32" t="s">
        <v>21</v>
      </c>
      <c r="O37" s="32" t="s">
        <v>30</v>
      </c>
      <c r="P37" s="18">
        <f>70*2</f>
        <v>140</v>
      </c>
      <c r="Q37" s="39">
        <v>45473</v>
      </c>
      <c r="R37" s="18" t="s">
        <v>57</v>
      </c>
      <c r="S37" s="21"/>
    </row>
    <row r="38" spans="2:19" x14ac:dyDescent="0.25">
      <c r="B38" s="37">
        <v>34</v>
      </c>
      <c r="C38" s="3" t="s">
        <v>58</v>
      </c>
      <c r="D38" s="7">
        <v>658857697</v>
      </c>
      <c r="E38" s="6">
        <v>12</v>
      </c>
      <c r="F38" s="15">
        <v>1</v>
      </c>
      <c r="G38" s="4">
        <v>1</v>
      </c>
      <c r="H38" s="4"/>
      <c r="I38" s="4"/>
      <c r="J38" s="4"/>
      <c r="K38" s="4"/>
      <c r="L38" s="26"/>
      <c r="M38" s="32" t="s">
        <v>21</v>
      </c>
      <c r="N38" s="32"/>
      <c r="O38" s="32"/>
      <c r="P38" s="18">
        <v>120</v>
      </c>
      <c r="Q38" s="39">
        <v>45565</v>
      </c>
      <c r="R38" s="18"/>
      <c r="S38" s="21"/>
    </row>
    <row r="39" spans="2:19" x14ac:dyDescent="0.25">
      <c r="B39" s="37">
        <v>35</v>
      </c>
      <c r="C39" s="3" t="s">
        <v>59</v>
      </c>
      <c r="D39" s="7">
        <v>658857697</v>
      </c>
      <c r="E39" s="6">
        <v>12</v>
      </c>
      <c r="F39" s="15">
        <v>1</v>
      </c>
      <c r="G39" s="4">
        <v>1</v>
      </c>
      <c r="H39" s="4"/>
      <c r="I39" s="4"/>
      <c r="J39" s="4"/>
      <c r="K39" s="4"/>
      <c r="L39" s="26"/>
      <c r="M39" s="32" t="s">
        <v>21</v>
      </c>
      <c r="N39" s="32"/>
      <c r="O39" s="32"/>
      <c r="P39" s="18">
        <v>120</v>
      </c>
      <c r="Q39" s="39">
        <v>45585</v>
      </c>
      <c r="R39" s="18"/>
      <c r="S39" s="21"/>
    </row>
    <row r="40" spans="2:19" x14ac:dyDescent="0.25">
      <c r="B40" s="37">
        <v>36</v>
      </c>
      <c r="C40" s="3" t="s">
        <v>60</v>
      </c>
      <c r="D40" s="7">
        <v>658857697</v>
      </c>
      <c r="E40" s="6">
        <v>12</v>
      </c>
      <c r="F40" s="15">
        <v>1</v>
      </c>
      <c r="G40" s="4">
        <v>1</v>
      </c>
      <c r="H40" s="4"/>
      <c r="I40" s="4"/>
      <c r="J40" s="4"/>
      <c r="K40" s="4"/>
      <c r="L40" s="26"/>
      <c r="M40" s="32" t="s">
        <v>21</v>
      </c>
      <c r="N40" s="32"/>
      <c r="O40" s="32"/>
      <c r="P40" s="18">
        <v>120</v>
      </c>
      <c r="Q40" s="39">
        <v>45626</v>
      </c>
      <c r="R40" s="39"/>
      <c r="S40" s="21"/>
    </row>
    <row r="41" spans="2:19" x14ac:dyDescent="0.25">
      <c r="B41" s="37">
        <v>37</v>
      </c>
      <c r="C41" s="3" t="s">
        <v>61</v>
      </c>
      <c r="D41" s="7">
        <v>658857697</v>
      </c>
      <c r="E41" s="6">
        <v>12</v>
      </c>
      <c r="F41" s="15">
        <v>1</v>
      </c>
      <c r="G41" s="4">
        <v>1</v>
      </c>
      <c r="H41" s="4"/>
      <c r="I41" s="4"/>
      <c r="J41" s="4"/>
      <c r="K41" s="4"/>
      <c r="L41" s="26"/>
      <c r="M41" s="32" t="s">
        <v>21</v>
      </c>
      <c r="N41" s="32"/>
      <c r="O41" s="32"/>
      <c r="P41" s="18">
        <v>120</v>
      </c>
      <c r="Q41" s="39">
        <v>45626</v>
      </c>
      <c r="R41" s="39"/>
      <c r="S41" s="21"/>
    </row>
    <row r="42" spans="2:19" x14ac:dyDescent="0.25">
      <c r="B42" s="37">
        <v>38</v>
      </c>
      <c r="C42" s="3" t="s">
        <v>62</v>
      </c>
      <c r="D42" s="7">
        <v>658857697</v>
      </c>
      <c r="E42" s="6">
        <v>12</v>
      </c>
      <c r="F42" s="15">
        <v>1</v>
      </c>
      <c r="G42" s="4">
        <v>1</v>
      </c>
      <c r="H42" s="4"/>
      <c r="I42" s="4"/>
      <c r="J42" s="4"/>
      <c r="K42" s="4"/>
      <c r="L42" s="26"/>
      <c r="M42" s="32" t="s">
        <v>21</v>
      </c>
      <c r="N42" s="32"/>
      <c r="O42" s="32"/>
      <c r="P42" s="18">
        <v>120</v>
      </c>
      <c r="Q42" s="39">
        <v>45687</v>
      </c>
      <c r="R42" s="39"/>
      <c r="S42" s="21"/>
    </row>
    <row r="43" spans="2:19" ht="30" x14ac:dyDescent="0.25">
      <c r="B43" s="37">
        <v>39</v>
      </c>
      <c r="C43" s="3" t="s">
        <v>63</v>
      </c>
      <c r="D43" s="7">
        <v>658857697</v>
      </c>
      <c r="E43" s="6">
        <v>12</v>
      </c>
      <c r="F43" s="15">
        <v>1</v>
      </c>
      <c r="G43" s="4">
        <v>1</v>
      </c>
      <c r="H43" s="4"/>
      <c r="I43" s="4"/>
      <c r="J43" s="4"/>
      <c r="K43" s="4"/>
      <c r="L43" s="26"/>
      <c r="M43" s="32" t="s">
        <v>21</v>
      </c>
      <c r="N43" s="32"/>
      <c r="O43" s="32"/>
      <c r="P43" s="18">
        <v>120</v>
      </c>
      <c r="Q43" s="39">
        <v>45746</v>
      </c>
      <c r="R43" s="39"/>
      <c r="S43" s="21"/>
    </row>
    <row r="44" spans="2:19" x14ac:dyDescent="0.25">
      <c r="B44" s="2" t="s">
        <v>64</v>
      </c>
      <c r="C44" s="11"/>
      <c r="D44" s="35">
        <f>SUM(D5:D43)</f>
        <v>129971407307.20001</v>
      </c>
      <c r="E44" s="11"/>
      <c r="F44" s="36">
        <f t="shared" ref="F44:L44" si="5">SUM(F5:F43)</f>
        <v>96</v>
      </c>
      <c r="G44" s="14">
        <f t="shared" si="5"/>
        <v>25</v>
      </c>
      <c r="H44" s="14">
        <f t="shared" si="5"/>
        <v>34</v>
      </c>
      <c r="I44" s="14">
        <f t="shared" si="5"/>
        <v>4</v>
      </c>
      <c r="J44" s="14">
        <f t="shared" si="5"/>
        <v>3</v>
      </c>
      <c r="K44" s="14">
        <f t="shared" si="5"/>
        <v>22</v>
      </c>
      <c r="L44" s="30">
        <f t="shared" si="5"/>
        <v>8</v>
      </c>
      <c r="M44" s="52" t="s">
        <v>65</v>
      </c>
      <c r="N44" s="53"/>
      <c r="O44" s="53"/>
      <c r="P44" s="53"/>
      <c r="Q44" s="53"/>
      <c r="R44" s="54"/>
      <c r="S44" s="31"/>
    </row>
    <row r="45" spans="2:19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2:19" ht="30" customHeight="1" x14ac:dyDescent="0.25">
      <c r="B46" s="50" t="s">
        <v>4</v>
      </c>
      <c r="C46" s="51"/>
      <c r="D46" s="33" t="s">
        <v>66</v>
      </c>
    </row>
    <row r="47" spans="2:19" ht="60" x14ac:dyDescent="0.25">
      <c r="B47" s="38" t="s">
        <v>15</v>
      </c>
      <c r="C47" s="19" t="s">
        <v>67</v>
      </c>
      <c r="D47" s="18">
        <v>1</v>
      </c>
    </row>
    <row r="48" spans="2:19" ht="51.75" customHeight="1" x14ac:dyDescent="0.25">
      <c r="B48" s="38" t="s">
        <v>16</v>
      </c>
      <c r="C48" s="20" t="s">
        <v>68</v>
      </c>
      <c r="D48" s="18" t="s">
        <v>69</v>
      </c>
    </row>
    <row r="49" spans="2:4" ht="30" x14ac:dyDescent="0.25">
      <c r="B49" s="38" t="s">
        <v>30</v>
      </c>
      <c r="C49" s="19" t="s">
        <v>70</v>
      </c>
      <c r="D49" s="23" t="s">
        <v>71</v>
      </c>
    </row>
    <row r="50" spans="2:4" ht="30" x14ac:dyDescent="0.25">
      <c r="B50" s="38" t="s">
        <v>25</v>
      </c>
      <c r="C50" s="22" t="s">
        <v>70</v>
      </c>
      <c r="D50" s="23" t="s">
        <v>72</v>
      </c>
    </row>
    <row r="51" spans="2:4" ht="30" x14ac:dyDescent="0.25">
      <c r="B51" s="38" t="s">
        <v>22</v>
      </c>
      <c r="C51" s="22" t="s">
        <v>70</v>
      </c>
      <c r="D51" s="23" t="s">
        <v>73</v>
      </c>
    </row>
  </sheetData>
  <autoFilter ref="B4:R44" xr:uid="{15FD0EE4-45E5-468B-9934-F21DD06B56DC}"/>
  <mergeCells count="6">
    <mergeCell ref="G2:L2"/>
    <mergeCell ref="G3:I3"/>
    <mergeCell ref="J3:K3"/>
    <mergeCell ref="M3:O3"/>
    <mergeCell ref="B46:C46"/>
    <mergeCell ref="M44:R4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542A-D787-4F73-B418-628406A7A9BF}">
  <dimension ref="A2:B5"/>
  <sheetViews>
    <sheetView workbookViewId="0"/>
  </sheetViews>
  <sheetFormatPr baseColWidth="10" defaultColWidth="11.42578125" defaultRowHeight="15" x14ac:dyDescent="0.25"/>
  <cols>
    <col min="2" max="2" width="103.28515625" customWidth="1"/>
  </cols>
  <sheetData>
    <row r="2" spans="1:2" x14ac:dyDescent="0.25">
      <c r="B2" s="16" t="s">
        <v>74</v>
      </c>
    </row>
    <row r="3" spans="1:2" x14ac:dyDescent="0.25">
      <c r="A3" t="s">
        <v>15</v>
      </c>
      <c r="B3" s="17" t="s">
        <v>75</v>
      </c>
    </row>
    <row r="4" spans="1:2" x14ac:dyDescent="0.25">
      <c r="A4" t="s">
        <v>16</v>
      </c>
      <c r="B4" s="17"/>
    </row>
    <row r="5" spans="1:2" x14ac:dyDescent="0.25">
      <c r="A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1b2526-8e37-437f-af8f-2e3ae256c6e4">
      <Terms xmlns="http://schemas.microsoft.com/office/infopath/2007/PartnerControls"/>
    </lcf76f155ced4ddcb4097134ff3c332f>
    <TaxCatchAll xmlns="a84335f4-99c6-4c6e-9a53-dc0e0b54a6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DB71C7DAFF64BB2B82C1ABE08312E" ma:contentTypeVersion="12" ma:contentTypeDescription="Crear nuevo documento." ma:contentTypeScope="" ma:versionID="6bff3876256a6cec8b49e93a5f93988d">
  <xsd:schema xmlns:xsd="http://www.w3.org/2001/XMLSchema" xmlns:xs="http://www.w3.org/2001/XMLSchema" xmlns:p="http://schemas.microsoft.com/office/2006/metadata/properties" xmlns:ns2="1c1b2526-8e37-437f-af8f-2e3ae256c6e4" xmlns:ns3="a84335f4-99c6-4c6e-9a53-dc0e0b54a666" targetNamespace="http://schemas.microsoft.com/office/2006/metadata/properties" ma:root="true" ma:fieldsID="fad338a0a0b11a5838b6e84022d213d8" ns2:_="" ns3:_="">
    <xsd:import namespace="1c1b2526-8e37-437f-af8f-2e3ae256c6e4"/>
    <xsd:import namespace="a84335f4-99c6-4c6e-9a53-dc0e0b54a6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b2526-8e37-437f-af8f-2e3ae256c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335f4-99c6-4c6e-9a53-dc0e0b54a66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3caf05d-b0f0-4180-9ddf-1a528347022e}" ma:internalName="TaxCatchAll" ma:showField="CatchAllData" ma:web="a84335f4-99c6-4c6e-9a53-dc0e0b54a6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38BCC1-7C9F-4495-BE50-9043A65B9FF8}">
  <ds:schemaRefs>
    <ds:schemaRef ds:uri="http://schemas.microsoft.com/office/2006/metadata/properties"/>
    <ds:schemaRef ds:uri="http://schemas.microsoft.com/office/infopath/2007/PartnerControls"/>
    <ds:schemaRef ds:uri="1c1b2526-8e37-437f-af8f-2e3ae256c6e4"/>
    <ds:schemaRef ds:uri="a84335f4-99c6-4c6e-9a53-dc0e0b54a666"/>
  </ds:schemaRefs>
</ds:datastoreItem>
</file>

<file path=customXml/itemProps2.xml><?xml version="1.0" encoding="utf-8"?>
<ds:datastoreItem xmlns:ds="http://schemas.openxmlformats.org/officeDocument/2006/customXml" ds:itemID="{F8208C3B-A92F-4DFD-BEF6-C0CC691257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0767AD-B03E-432A-AF53-7A1C366D5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b2526-8e37-437f-af8f-2e3ae256c6e4"/>
    <ds:schemaRef ds:uri="a84335f4-99c6-4c6e-9a53-dc0e0b54a6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ADA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Diaz Alvarez</dc:creator>
  <cp:keywords/>
  <dc:description/>
  <cp:lastModifiedBy>Catalina Mahecha Prieto</cp:lastModifiedBy>
  <cp:revision/>
  <dcterms:created xsi:type="dcterms:W3CDTF">2023-12-18T15:54:39Z</dcterms:created>
  <dcterms:modified xsi:type="dcterms:W3CDTF">2024-02-01T21:52:01Z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0x010100F01DB71C7DAFF64BB2B82C1ABE08312E</vt:lpwstr>
  </property>
  <property fmtid="{D5CDD505-2E9C-101B-9397-08002B2CF9AE}" pid="3" name="MediaServiceImageTags">
    <vt:lpwstr/>
  </property>
</Properties>
</file>